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6690" windowHeight="5145" activeTab="2"/>
  </bookViews>
  <sheets>
    <sheet name="Poisson Chart" sheetId="1" r:id="rId1"/>
    <sheet name="Poisson Graph" sheetId="2" r:id="rId2"/>
    <sheet name="TV level" sheetId="3" r:id="rId3"/>
  </sheets>
  <definedNames/>
  <calcPr fullCalcOnLoad="1"/>
</workbook>
</file>

<file path=xl/comments3.xml><?xml version="1.0" encoding="utf-8"?>
<comments xmlns="http://schemas.openxmlformats.org/spreadsheetml/2006/main">
  <authors>
    <author>martin shaw</author>
  </authors>
  <commentList>
    <comment ref="B9" authorId="0">
      <text>
        <r>
          <rPr>
            <sz val="9"/>
            <rFont val="Tahoma"/>
            <family val="0"/>
          </rPr>
          <t xml:space="preserve">Total run hrs = no. test x test period x Accel Factor
</t>
        </r>
      </text>
    </comment>
    <comment ref="B12" authorId="0">
      <text>
        <r>
          <rPr>
            <sz val="9"/>
            <rFont val="Tahoma"/>
            <family val="0"/>
          </rPr>
          <t xml:space="preserve">Cum Simulated Hrs / Cum No. Fails
</t>
        </r>
      </text>
    </comment>
    <comment ref="B14" authorId="0">
      <text>
        <r>
          <rPr>
            <b/>
            <sz val="9"/>
            <rFont val="Tahoma"/>
            <family val="0"/>
          </rPr>
          <t>Calculated by multiplying the 12 mth Field Usage hrs x Avg Hazard Rate Prediction</t>
        </r>
      </text>
    </comment>
    <comment ref="B15" authorId="0">
      <text>
        <r>
          <rPr>
            <b/>
            <sz val="9"/>
            <rFont val="Tahoma"/>
            <family val="0"/>
          </rPr>
          <t xml:space="preserve">60% confidence level MTTF predict which uses 'np' value from Poisson Distribution as no. of defects (fails) to be used in MTTF calculation
</t>
        </r>
        <r>
          <rPr>
            <sz val="9"/>
            <rFont val="Tahoma"/>
            <family val="0"/>
          </rPr>
          <t xml:space="preserve">
</t>
        </r>
      </text>
    </comment>
    <comment ref="B17" authorId="0">
      <text>
        <r>
          <rPr>
            <sz val="9"/>
            <rFont val="Tahoma"/>
            <family val="0"/>
          </rPr>
          <t xml:space="preserve">Uses the 60% confidence lvl Hazard rate prediction X Field Usage hrs
</t>
        </r>
      </text>
    </comment>
    <comment ref="B18" authorId="0">
      <text>
        <r>
          <rPr>
            <sz val="9"/>
            <rFont val="Tahoma"/>
            <family val="2"/>
          </rPr>
          <t>Same as 60% approach, but uses 90% confidence np value from Poisson Distribution</t>
        </r>
      </text>
    </comment>
    <comment ref="H5" authorId="0">
      <text>
        <r>
          <rPr>
            <b/>
            <sz val="9"/>
            <rFont val="Tahoma"/>
            <family val="2"/>
          </rPr>
          <t>Insetr expected product usage hours in 12 mth period for calculating 12 mth fail rate</t>
        </r>
      </text>
    </comment>
    <comment ref="G2" authorId="0">
      <text>
        <r>
          <rPr>
            <b/>
            <sz val="9"/>
            <rFont val="Tahoma"/>
            <family val="2"/>
          </rPr>
          <t>Accelerated Test Temperature</t>
        </r>
      </text>
    </comment>
    <comment ref="H2" authorId="0">
      <text>
        <r>
          <rPr>
            <b/>
            <sz val="9"/>
            <rFont val="Tahoma"/>
            <family val="2"/>
          </rPr>
          <t>Activation Energy Value selected, for electronic products normally 0.6-0.7 value is used</t>
        </r>
      </text>
    </comment>
    <comment ref="I2" authorId="0">
      <text>
        <r>
          <rPr>
            <b/>
            <sz val="9"/>
            <rFont val="Tahoma"/>
            <family val="2"/>
          </rPr>
          <t>Acceleration Factor calculated from Arrhenius Equation</t>
        </r>
      </text>
    </comment>
    <comment ref="L2" authorId="0">
      <text>
        <r>
          <rPr>
            <sz val="9"/>
            <rFont val="Tahoma"/>
            <family val="2"/>
          </rPr>
          <t>High Humidity Level used in Accelerated Life Test</t>
        </r>
      </text>
    </comment>
    <comment ref="M2" authorId="0">
      <text>
        <r>
          <rPr>
            <sz val="9"/>
            <rFont val="Tahoma"/>
            <family val="2"/>
          </rPr>
          <t xml:space="preserve">Humidity Acceleration power factor, normally 1-2 is used in the A.F calculation
</t>
        </r>
      </text>
    </comment>
    <comment ref="N2" authorId="0">
      <text>
        <r>
          <rPr>
            <b/>
            <sz val="9"/>
            <rFont val="Tahoma"/>
            <family val="2"/>
          </rPr>
          <t>High Humidity Accel Factor calculated using peck's eqyaution</t>
        </r>
      </text>
    </comment>
    <comment ref="B8" authorId="0">
      <text>
        <r>
          <rPr>
            <sz val="9"/>
            <rFont val="Tahoma"/>
            <family val="2"/>
          </rPr>
          <t xml:space="preserve">Combining Acceleration Factors for High temp and High Humidity, 
</t>
        </r>
      </text>
    </comment>
    <comment ref="B13" authorId="0">
      <text>
        <r>
          <rPr>
            <b/>
            <sz val="9"/>
            <rFont val="Tahoma"/>
            <family val="2"/>
          </rPr>
          <t>martin shaw:</t>
        </r>
        <r>
          <rPr>
            <sz val="9"/>
            <rFont val="Tahoma"/>
            <family val="2"/>
          </rPr>
          <t xml:space="preserve">
Avg Hazard Rate Prediction = 1/ MTTF
</t>
        </r>
      </text>
    </comment>
  </commentList>
</comments>
</file>

<file path=xl/sharedStrings.xml><?xml version="1.0" encoding="utf-8"?>
<sst xmlns="http://schemas.openxmlformats.org/spreadsheetml/2006/main" count="47" uniqueCount="38">
  <si>
    <t>No. Fails</t>
  </si>
  <si>
    <t>Poisson Tables</t>
  </si>
  <si>
    <t>Conf Level</t>
  </si>
  <si>
    <t>Test Defect Qty No,</t>
  </si>
  <si>
    <t>Target</t>
  </si>
  <si>
    <t>Sample Size</t>
  </si>
  <si>
    <t>Test Period (hrs)</t>
  </si>
  <si>
    <t>Accel Factor</t>
  </si>
  <si>
    <t>Avg Haz Rate Prediction</t>
  </si>
  <si>
    <t>60% Conf Haz Rate Prediction</t>
  </si>
  <si>
    <t>Cum No. Fails</t>
  </si>
  <si>
    <t>Test Temp</t>
  </si>
  <si>
    <t>A.F</t>
  </si>
  <si>
    <t>Ea</t>
  </si>
  <si>
    <t>Amb Temp</t>
  </si>
  <si>
    <t>60% Conf 12 mth Prediction</t>
  </si>
  <si>
    <t>12 mth Prediction</t>
  </si>
  <si>
    <t>Cum Simulated Hrs</t>
  </si>
  <si>
    <t>DQE Test Hrs</t>
  </si>
  <si>
    <t>Total Life Test Simulated Hrs</t>
  </si>
  <si>
    <t>Amb RH</t>
  </si>
  <si>
    <t>Test RH</t>
  </si>
  <si>
    <t>n</t>
  </si>
  <si>
    <t>90% Conf 12 mth Prediction</t>
  </si>
  <si>
    <t>90% Conf Haz Rate Prediction</t>
  </si>
  <si>
    <t>Test 1</t>
  </si>
  <si>
    <t xml:space="preserve">Test 2 </t>
  </si>
  <si>
    <t>Test 3</t>
  </si>
  <si>
    <t xml:space="preserve">12 mth Field Usage (hrs) </t>
  </si>
  <si>
    <t>Test 2</t>
  </si>
  <si>
    <t>High Temp Acceleration Calculator</t>
  </si>
  <si>
    <t>High RH Acceleration Calculator</t>
  </si>
  <si>
    <t>60% MTTF Predict (hrs)</t>
  </si>
  <si>
    <t>90% MTTF Predict (hrs)</t>
  </si>
  <si>
    <t>Avg MTT Predict</t>
  </si>
  <si>
    <t>Avg MTTF Predict</t>
  </si>
  <si>
    <t>60% Conf MTTF Prediction</t>
  </si>
  <si>
    <t>90% Conf MTTF Prediction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</si>
</sst>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[$€-2]\ #,##0.00_);[Red]\([$€-2]\ #,##0.00\)"/>
    <numFmt numFmtId="181" formatCode="0.00000000"/>
    <numFmt numFmtId="182" formatCode="0.0000000"/>
    <numFmt numFmtId="183" formatCode="0.0000000000"/>
    <numFmt numFmtId="184" formatCode="0.0000000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Tahoma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177" fontId="3" fillId="34" borderId="11" xfId="0" applyNumberFormat="1" applyFont="1" applyFill="1" applyBorder="1" applyAlignment="1">
      <alignment horizontal="center" vertical="center" wrapText="1"/>
    </xf>
    <xf numFmtId="182" fontId="3" fillId="34" borderId="14" xfId="0" applyNumberFormat="1" applyFont="1" applyFill="1" applyBorder="1" applyAlignment="1">
      <alignment horizontal="center" vertical="center" wrapText="1"/>
    </xf>
    <xf numFmtId="182" fontId="3" fillId="34" borderId="15" xfId="0" applyNumberFormat="1" applyFont="1" applyFill="1" applyBorder="1" applyAlignment="1">
      <alignment horizontal="center" vertical="center" wrapText="1"/>
    </xf>
    <xf numFmtId="177" fontId="3" fillId="33" borderId="12" xfId="0" applyNumberFormat="1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9" fontId="3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7" fontId="3" fillId="33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177" fontId="3" fillId="34" borderId="14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4" fillId="35" borderId="14" xfId="0" applyFont="1" applyFill="1" applyBorder="1" applyAlignment="1">
      <alignment horizontal="center" vertical="center" wrapText="1"/>
    </xf>
    <xf numFmtId="2" fontId="3" fillId="35" borderId="14" xfId="0" applyNumberFormat="1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 vertical="center" wrapText="1"/>
    </xf>
    <xf numFmtId="182" fontId="3" fillId="36" borderId="14" xfId="0" applyNumberFormat="1" applyFont="1" applyFill="1" applyBorder="1" applyAlignment="1">
      <alignment horizontal="center" vertical="center" wrapText="1"/>
    </xf>
    <xf numFmtId="177" fontId="3" fillId="36" borderId="14" xfId="0" applyNumberFormat="1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179" fontId="3" fillId="0" borderId="14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3" fillId="37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179" fontId="3" fillId="33" borderId="21" xfId="0" applyNumberFormat="1" applyFont="1" applyFill="1" applyBorder="1" applyAlignment="1">
      <alignment horizontal="center" vertical="center"/>
    </xf>
    <xf numFmtId="0" fontId="3" fillId="38" borderId="14" xfId="0" applyFont="1" applyFill="1" applyBorder="1" applyAlignment="1">
      <alignment horizontal="center"/>
    </xf>
    <xf numFmtId="177" fontId="3" fillId="34" borderId="16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177" fontId="3" fillId="36" borderId="0" xfId="0" applyNumberFormat="1" applyFont="1" applyFill="1" applyBorder="1" applyAlignment="1">
      <alignment horizontal="center"/>
    </xf>
    <xf numFmtId="177" fontId="3" fillId="36" borderId="14" xfId="0" applyNumberFormat="1" applyFont="1" applyFill="1" applyBorder="1" applyAlignment="1">
      <alignment horizontal="center"/>
    </xf>
    <xf numFmtId="177" fontId="3" fillId="33" borderId="14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12 mth Fail Rate Prediction</a:t>
            </a:r>
          </a:p>
        </c:rich>
      </c:tx>
      <c:layout>
        <c:manualLayout>
          <c:xMode val="factor"/>
          <c:yMode val="factor"/>
          <c:x val="0.023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025"/>
          <c:y val="0.21775"/>
          <c:w val="0.811"/>
          <c:h val="0.71675"/>
        </c:manualLayout>
      </c:layout>
      <c:lineChart>
        <c:grouping val="standard"/>
        <c:varyColors val="0"/>
        <c:ser>
          <c:idx val="0"/>
          <c:order val="0"/>
          <c:tx>
            <c:strRef>
              <c:f>'TV level'!$A$23</c:f>
              <c:strCache>
                <c:ptCount val="1"/>
                <c:pt idx="0">
                  <c:v>12 mth Prediction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'TV level'!$B$22:$D$22</c:f>
              <c:strCache/>
            </c:strRef>
          </c:cat>
          <c:val>
            <c:numRef>
              <c:f>'TV level'!$B$23:$D$23</c:f>
              <c:numCache/>
            </c:numRef>
          </c:val>
          <c:smooth val="0"/>
        </c:ser>
        <c:ser>
          <c:idx val="1"/>
          <c:order val="1"/>
          <c:tx>
            <c:strRef>
              <c:f>'TV level'!$A$24</c:f>
              <c:strCache>
                <c:ptCount val="1"/>
                <c:pt idx="0">
                  <c:v>60% Conf 12 mth Prediction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'TV level'!$B$22:$D$22</c:f>
              <c:strCache/>
            </c:strRef>
          </c:cat>
          <c:val>
            <c:numRef>
              <c:f>'TV level'!$B$24:$D$24</c:f>
              <c:numCache/>
            </c:numRef>
          </c:val>
          <c:smooth val="0"/>
        </c:ser>
        <c:ser>
          <c:idx val="2"/>
          <c:order val="2"/>
          <c:tx>
            <c:strRef>
              <c:f>'TV level'!$A$25</c:f>
              <c:strCache>
                <c:ptCount val="1"/>
                <c:pt idx="0">
                  <c:v>90% Conf 12 mth Prediction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'TV level'!$B$22:$D$22</c:f>
              <c:strCache/>
            </c:strRef>
          </c:cat>
          <c:val>
            <c:numRef>
              <c:f>'TV level'!$B$25:$D$25</c:f>
              <c:numCache/>
            </c:numRef>
          </c:val>
          <c:smooth val="0"/>
        </c:ser>
        <c:ser>
          <c:idx val="3"/>
          <c:order val="3"/>
          <c:tx>
            <c:strRef>
              <c:f>'TV level'!$A$26</c:f>
              <c:strCache>
                <c:ptCount val="1"/>
                <c:pt idx="0">
                  <c:v>Target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FF00"/>
                </a:solidFill>
              </a:ln>
            </c:spPr>
          </c:marker>
          <c:cat>
            <c:strRef>
              <c:f>'TV level'!$B$22:$D$22</c:f>
              <c:strCache/>
            </c:strRef>
          </c:cat>
          <c:val>
            <c:numRef>
              <c:f>'TV level'!$B$26:$D$26</c:f>
              <c:numCache/>
            </c:numRef>
          </c:val>
          <c:smooth val="0"/>
        </c:ser>
        <c:marker val="1"/>
        <c:axId val="13740404"/>
        <c:axId val="56554773"/>
      </c:lineChart>
      <c:catAx>
        <c:axId val="13740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Test Stage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54773"/>
        <c:crosses val="autoZero"/>
        <c:auto val="1"/>
        <c:lblOffset val="100"/>
        <c:tickLblSkip val="1"/>
        <c:noMultiLvlLbl val="0"/>
      </c:catAx>
      <c:valAx>
        <c:axId val="565547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Fail Rate</a:t>
                </a:r>
              </a:p>
            </c:rich>
          </c:tx>
          <c:layout>
            <c:manualLayout>
              <c:xMode val="factor"/>
              <c:yMode val="factor"/>
              <c:x val="-0.014"/>
              <c:y val="0.02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404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4575"/>
          <c:y val="0.08675"/>
          <c:w val="0.9137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865"/>
          <c:w val="0.7115"/>
          <c:h val="0.91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'TV level'!$A$30</c:f>
              <c:strCache>
                <c:ptCount val="1"/>
                <c:pt idx="0">
                  <c:v>Avg MTTF Predict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'TV level'!$B$29:$D$29</c:f>
              <c:strCache/>
            </c:strRef>
          </c:cat>
          <c:val>
            <c:numRef>
              <c:f>'TV level'!$B$30:$D$30</c:f>
              <c:numCache/>
            </c:numRef>
          </c:val>
        </c:ser>
        <c:ser>
          <c:idx val="1"/>
          <c:order val="1"/>
          <c:tx>
            <c:strRef>
              <c:f>'TV level'!$A$31</c:f>
              <c:strCache>
                <c:ptCount val="1"/>
                <c:pt idx="0">
                  <c:v>60% Conf MTTF Prediction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'TV level'!$B$29:$D$29</c:f>
              <c:strCache/>
            </c:strRef>
          </c:cat>
          <c:val>
            <c:numRef>
              <c:f>'TV level'!$B$31:$D$31</c:f>
              <c:numCache/>
            </c:numRef>
          </c:val>
        </c:ser>
        <c:ser>
          <c:idx val="2"/>
          <c:order val="2"/>
          <c:tx>
            <c:strRef>
              <c:f>'TV level'!$A$32</c:f>
              <c:strCache>
                <c:ptCount val="1"/>
                <c:pt idx="0">
                  <c:v>90% Conf MTTF Prediction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'TV level'!$B$29:$D$29</c:f>
              <c:strCache/>
            </c:strRef>
          </c:cat>
          <c:val>
            <c:numRef>
              <c:f>'TV level'!$B$32:$D$32</c:f>
              <c:numCache/>
            </c:numRef>
          </c:val>
        </c:ser>
        <c:axId val="39230910"/>
        <c:axId val="17533871"/>
      </c:barChart>
      <c:catAx>
        <c:axId val="392309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33871"/>
        <c:crosses val="autoZero"/>
        <c:auto val="1"/>
        <c:lblOffset val="100"/>
        <c:tickLblSkip val="1"/>
        <c:noMultiLvlLbl val="0"/>
      </c:catAx>
      <c:valAx>
        <c:axId val="1753387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309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39"/>
          <c:y val="0.2955"/>
          <c:w val="0.34825"/>
          <c:h val="0.21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</xdr:row>
      <xdr:rowOff>104775</xdr:rowOff>
    </xdr:from>
    <xdr:to>
      <xdr:col>15</xdr:col>
      <xdr:colOff>361950</xdr:colOff>
      <xdr:row>26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3793"/>
        <a:stretch>
          <a:fillRect/>
        </a:stretch>
      </xdr:blipFill>
      <xdr:spPr>
        <a:xfrm>
          <a:off x="180975" y="590550"/>
          <a:ext cx="9391650" cy="3743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7</xdr:row>
      <xdr:rowOff>76200</xdr:rowOff>
    </xdr:from>
    <xdr:to>
      <xdr:col>15</xdr:col>
      <xdr:colOff>447675</xdr:colOff>
      <xdr:row>43</xdr:row>
      <xdr:rowOff>66675</xdr:rowOff>
    </xdr:to>
    <xdr:pic>
      <xdr:nvPicPr>
        <xdr:cNvPr id="1" name="Picture 1" descr="poiss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209675"/>
          <a:ext cx="7829550" cy="5819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0.76625</cdr:x>
      <cdr:y>0.90675</cdr:y>
    </cdr:from>
    <cdr:to>
      <cdr:x>0.97375</cdr:x>
      <cdr:y>0.99925</cdr:y>
    </cdr:to>
    <cdr:sp>
      <cdr:nvSpPr>
        <cdr:cNvPr id="1" name="TextBox 2"/>
        <cdr:cNvSpPr txBox="1">
          <a:spLocks noChangeArrowheads="1"/>
        </cdr:cNvSpPr>
      </cdr:nvSpPr>
      <cdr:spPr>
        <a:xfrm>
          <a:off x="3495675" y="2962275"/>
          <a:ext cx="9525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MTTF Hrs</a:t>
          </a:r>
        </a:p>
      </cdr:txBody>
    </cdr:sp>
  </cdr:relSizeAnchor>
  <cdr:relSizeAnchor xmlns:cdr="http://schemas.openxmlformats.org/drawingml/2006/chartDrawing">
    <cdr:from>
      <cdr:x>0.3315</cdr:x>
      <cdr:y>-0.00075</cdr:y>
    </cdr:from>
    <cdr:to>
      <cdr:x>0.53475</cdr:x>
      <cdr:y>0.07925</cdr:y>
    </cdr:to>
    <cdr:sp>
      <cdr:nvSpPr>
        <cdr:cNvPr id="2" name="TextBox 3"/>
        <cdr:cNvSpPr txBox="1">
          <a:spLocks noChangeArrowheads="1"/>
        </cdr:cNvSpPr>
      </cdr:nvSpPr>
      <cdr:spPr>
        <a:xfrm>
          <a:off x="1514475" y="0"/>
          <a:ext cx="9334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MTTF Predictions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6</xdr:row>
      <xdr:rowOff>9525</xdr:rowOff>
    </xdr:from>
    <xdr:to>
      <xdr:col>15</xdr:col>
      <xdr:colOff>9525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4829175" y="1819275"/>
        <a:ext cx="54959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123825</xdr:colOff>
      <xdr:row>21</xdr:row>
      <xdr:rowOff>28575</xdr:rowOff>
    </xdr:from>
    <xdr:to>
      <xdr:col>14</xdr:col>
      <xdr:colOff>38100</xdr:colOff>
      <xdr:row>34</xdr:row>
      <xdr:rowOff>0</xdr:rowOff>
    </xdr:to>
    <xdr:graphicFrame>
      <xdr:nvGraphicFramePr>
        <xdr:cNvPr id="2" name="Chart 3"/>
        <xdr:cNvGraphicFramePr/>
      </xdr:nvGraphicFramePr>
      <xdr:xfrm>
        <a:off x="4905375" y="6600825"/>
        <a:ext cx="4572000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2"/>
  <sheetViews>
    <sheetView zoomScalePageLayoutView="0" workbookViewId="0" topLeftCell="A6">
      <selection activeCell="H32" sqref="G32:H34"/>
    </sheetView>
  </sheetViews>
  <sheetFormatPr defaultColWidth="9.140625" defaultRowHeight="12.75"/>
  <cols>
    <col min="2" max="2" width="10.140625" style="0" customWidth="1"/>
  </cols>
  <sheetData>
    <row r="1" ht="12.75">
      <c r="A1" t="s">
        <v>1</v>
      </c>
    </row>
    <row r="29" ht="12.75">
      <c r="D29" s="1" t="s">
        <v>3</v>
      </c>
    </row>
    <row r="30" spans="2:35" ht="12.75">
      <c r="B30" s="1" t="s">
        <v>2</v>
      </c>
      <c r="D30" s="6">
        <v>0</v>
      </c>
      <c r="E30" s="6">
        <v>1</v>
      </c>
      <c r="F30" s="6">
        <v>2</v>
      </c>
      <c r="G30" s="6">
        <v>3</v>
      </c>
      <c r="H30" s="6">
        <v>4</v>
      </c>
      <c r="I30" s="6">
        <v>5</v>
      </c>
      <c r="J30" s="6">
        <v>6</v>
      </c>
      <c r="K30" s="6">
        <v>7</v>
      </c>
      <c r="L30" s="6">
        <v>8</v>
      </c>
      <c r="M30" s="6">
        <v>9</v>
      </c>
      <c r="N30" s="6">
        <v>10</v>
      </c>
      <c r="O30" s="6">
        <v>11</v>
      </c>
      <c r="P30" s="6">
        <v>12</v>
      </c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  <c r="X30" s="6">
        <v>20</v>
      </c>
      <c r="Y30" s="6">
        <v>21</v>
      </c>
      <c r="Z30" s="6">
        <v>22</v>
      </c>
      <c r="AA30" s="6">
        <v>23</v>
      </c>
      <c r="AB30" s="6">
        <v>24</v>
      </c>
      <c r="AC30" s="6">
        <v>25</v>
      </c>
      <c r="AD30" s="6">
        <v>26</v>
      </c>
      <c r="AE30" s="6">
        <v>27</v>
      </c>
      <c r="AF30" s="6">
        <v>28</v>
      </c>
      <c r="AG30" s="6">
        <v>29</v>
      </c>
      <c r="AH30" s="6">
        <v>30</v>
      </c>
      <c r="AI30" s="6">
        <v>31</v>
      </c>
    </row>
    <row r="31" spans="2:35" ht="12" customHeight="1">
      <c r="B31" s="3">
        <v>0.9</v>
      </c>
      <c r="C31" s="2"/>
      <c r="D31" s="4">
        <v>2.3</v>
      </c>
      <c r="E31" s="5">
        <f>D31*1.689</f>
        <v>3.8847</v>
      </c>
      <c r="F31" s="5">
        <f>E31*1.368</f>
        <v>5.3142696</v>
      </c>
      <c r="G31" s="5">
        <f>F31*1.255</f>
        <v>6.669408348</v>
      </c>
      <c r="H31" s="5">
        <f>G31*1.197</f>
        <v>7.983281792556</v>
      </c>
      <c r="I31" s="5">
        <f>H31*1.16</f>
        <v>9.26060687936496</v>
      </c>
      <c r="J31" s="5">
        <f>I31*1.13</f>
        <v>10.464485773682405</v>
      </c>
      <c r="K31" s="5">
        <f>J31+1.24</f>
        <v>11.704485773682405</v>
      </c>
      <c r="L31" s="5">
        <f>K31+1.24</f>
        <v>12.944485773682405</v>
      </c>
      <c r="M31" s="5">
        <f>L31+1.24</f>
        <v>14.184485773682406</v>
      </c>
      <c r="N31" s="5">
        <f aca="true" t="shared" si="0" ref="N31:T31">M31+1.24</f>
        <v>15.424485773682406</v>
      </c>
      <c r="O31" s="5">
        <f t="shared" si="0"/>
        <v>16.664485773682404</v>
      </c>
      <c r="P31" s="5">
        <f t="shared" si="0"/>
        <v>17.904485773682403</v>
      </c>
      <c r="Q31" s="5">
        <f t="shared" si="0"/>
        <v>19.1444857736824</v>
      </c>
      <c r="R31" s="5">
        <f t="shared" si="0"/>
        <v>20.3844857736824</v>
      </c>
      <c r="S31" s="5">
        <f t="shared" si="0"/>
        <v>21.624485773682398</v>
      </c>
      <c r="T31" s="5">
        <f t="shared" si="0"/>
        <v>22.864485773682397</v>
      </c>
      <c r="U31" s="5">
        <f aca="true" t="shared" si="1" ref="U31:AI31">T31+1.23</f>
        <v>24.094485773682397</v>
      </c>
      <c r="V31" s="5">
        <f t="shared" si="1"/>
        <v>25.324485773682397</v>
      </c>
      <c r="W31" s="5">
        <f t="shared" si="1"/>
        <v>26.554485773682398</v>
      </c>
      <c r="X31" s="5">
        <f t="shared" si="1"/>
        <v>27.7844857736824</v>
      </c>
      <c r="Y31" s="5">
        <f t="shared" si="1"/>
        <v>29.0144857736824</v>
      </c>
      <c r="Z31" s="5">
        <f t="shared" si="1"/>
        <v>30.2444857736824</v>
      </c>
      <c r="AA31" s="5">
        <f t="shared" si="1"/>
        <v>31.4744857736824</v>
      </c>
      <c r="AB31" s="5">
        <f t="shared" si="1"/>
        <v>32.7044857736824</v>
      </c>
      <c r="AC31" s="5">
        <f t="shared" si="1"/>
        <v>33.9344857736824</v>
      </c>
      <c r="AD31" s="5">
        <f t="shared" si="1"/>
        <v>35.164485773682394</v>
      </c>
      <c r="AE31" s="5">
        <f t="shared" si="1"/>
        <v>36.39448577368239</v>
      </c>
      <c r="AF31" s="5">
        <f t="shared" si="1"/>
        <v>37.62448577368239</v>
      </c>
      <c r="AG31" s="5">
        <f t="shared" si="1"/>
        <v>38.854485773682384</v>
      </c>
      <c r="AH31" s="5">
        <f t="shared" si="1"/>
        <v>40.08448577368238</v>
      </c>
      <c r="AI31" s="5">
        <f t="shared" si="1"/>
        <v>41.31448577368238</v>
      </c>
    </row>
    <row r="32" spans="2:35" ht="12.75">
      <c r="B32" s="3">
        <v>0.6</v>
      </c>
      <c r="C32" s="2"/>
      <c r="D32" s="4">
        <v>0.92</v>
      </c>
      <c r="E32" s="5">
        <f>D32*2.207</f>
        <v>2.03044</v>
      </c>
      <c r="F32" s="5">
        <f>E32+1.07</f>
        <v>3.10044</v>
      </c>
      <c r="G32" s="5">
        <f>F32+1.07</f>
        <v>4.17044</v>
      </c>
      <c r="H32" s="5">
        <f aca="true" t="shared" si="2" ref="H32:T32">G32+1.07</f>
        <v>5.24044</v>
      </c>
      <c r="I32" s="5">
        <f t="shared" si="2"/>
        <v>6.310440000000001</v>
      </c>
      <c r="J32" s="5">
        <f t="shared" si="2"/>
        <v>7.380440000000001</v>
      </c>
      <c r="K32" s="5">
        <f t="shared" si="2"/>
        <v>8.45044</v>
      </c>
      <c r="L32" s="5">
        <f t="shared" si="2"/>
        <v>9.52044</v>
      </c>
      <c r="M32" s="5">
        <f t="shared" si="2"/>
        <v>10.590440000000001</v>
      </c>
      <c r="N32" s="5">
        <f t="shared" si="2"/>
        <v>11.660440000000001</v>
      </c>
      <c r="O32" s="5">
        <f t="shared" si="2"/>
        <v>12.730440000000002</v>
      </c>
      <c r="P32" s="5">
        <f t="shared" si="2"/>
        <v>13.800440000000002</v>
      </c>
      <c r="Q32" s="5">
        <f t="shared" si="2"/>
        <v>14.870440000000002</v>
      </c>
      <c r="R32" s="5">
        <f t="shared" si="2"/>
        <v>15.940440000000002</v>
      </c>
      <c r="S32" s="5">
        <f t="shared" si="2"/>
        <v>17.010440000000003</v>
      </c>
      <c r="T32" s="5">
        <f t="shared" si="2"/>
        <v>18.080440000000003</v>
      </c>
      <c r="U32" s="5">
        <f>T32+1.05</f>
        <v>19.130440000000004</v>
      </c>
      <c r="V32" s="5">
        <f>U32+1.07</f>
        <v>20.200440000000004</v>
      </c>
      <c r="W32" s="5">
        <f>V32+1.07</f>
        <v>21.270440000000004</v>
      </c>
      <c r="X32" s="5">
        <f aca="true" t="shared" si="3" ref="X32:AI32">W32+1.07</f>
        <v>22.340440000000005</v>
      </c>
      <c r="Y32" s="5">
        <f t="shared" si="3"/>
        <v>23.410440000000005</v>
      </c>
      <c r="Z32" s="5">
        <f t="shared" si="3"/>
        <v>24.480440000000005</v>
      </c>
      <c r="AA32" s="5">
        <f t="shared" si="3"/>
        <v>25.550440000000005</v>
      </c>
      <c r="AB32" s="5">
        <f t="shared" si="3"/>
        <v>26.620440000000006</v>
      </c>
      <c r="AC32" s="5">
        <f t="shared" si="3"/>
        <v>27.690440000000006</v>
      </c>
      <c r="AD32" s="5">
        <f t="shared" si="3"/>
        <v>28.760440000000006</v>
      </c>
      <c r="AE32" s="5">
        <f t="shared" si="3"/>
        <v>29.830440000000007</v>
      </c>
      <c r="AF32" s="5">
        <f t="shared" si="3"/>
        <v>30.900440000000007</v>
      </c>
      <c r="AG32" s="5">
        <f t="shared" si="3"/>
        <v>31.970440000000007</v>
      </c>
      <c r="AH32" s="5">
        <f t="shared" si="3"/>
        <v>33.040440000000004</v>
      </c>
      <c r="AI32" s="5">
        <f t="shared" si="3"/>
        <v>34.110440000000004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8">
      <selection activeCell="R12" sqref="R1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="120" zoomScaleNormal="120" zoomScalePageLayoutView="0" workbookViewId="0" topLeftCell="A1">
      <selection activeCell="E13" sqref="E13"/>
    </sheetView>
  </sheetViews>
  <sheetFormatPr defaultColWidth="9.140625" defaultRowHeight="12.75"/>
  <cols>
    <col min="1" max="1" width="18.8515625" style="0" customWidth="1"/>
    <col min="2" max="2" width="12.7109375" style="0" customWidth="1"/>
    <col min="3" max="3" width="12.421875" style="0" customWidth="1"/>
    <col min="4" max="4" width="11.140625" style="0" customWidth="1"/>
    <col min="5" max="5" width="7.421875" style="0" customWidth="1"/>
    <col min="7" max="7" width="13.7109375" style="0" customWidth="1"/>
    <col min="8" max="8" width="9.7109375" style="0" customWidth="1"/>
    <col min="9" max="9" width="7.8515625" style="0" customWidth="1"/>
    <col min="12" max="12" width="7.57421875" style="0" customWidth="1"/>
    <col min="13" max="13" width="6.00390625" style="0" customWidth="1"/>
    <col min="14" max="14" width="6.7109375" style="0" customWidth="1"/>
    <col min="15" max="15" width="13.140625" style="0" bestFit="1" customWidth="1"/>
  </cols>
  <sheetData>
    <row r="1" spans="6:11" ht="19.5" customHeight="1" thickBot="1">
      <c r="F1" s="43" t="s">
        <v>30</v>
      </c>
      <c r="K1" s="43" t="s">
        <v>31</v>
      </c>
    </row>
    <row r="2" spans="1:14" ht="39" customHeight="1" thickBot="1">
      <c r="A2" s="38"/>
      <c r="B2" s="39" t="s">
        <v>25</v>
      </c>
      <c r="C2" s="40" t="s">
        <v>26</v>
      </c>
      <c r="D2" s="41" t="s">
        <v>27</v>
      </c>
      <c r="E2" s="38"/>
      <c r="F2" s="16" t="s">
        <v>14</v>
      </c>
      <c r="G2" s="15" t="s">
        <v>11</v>
      </c>
      <c r="H2" s="15" t="s">
        <v>13</v>
      </c>
      <c r="I2" s="42" t="s">
        <v>12</v>
      </c>
      <c r="J2" s="43"/>
      <c r="K2" s="44" t="s">
        <v>20</v>
      </c>
      <c r="L2" s="44" t="s">
        <v>21</v>
      </c>
      <c r="M2" s="27" t="s">
        <v>22</v>
      </c>
      <c r="N2" s="29" t="s">
        <v>12</v>
      </c>
    </row>
    <row r="3" spans="1:14" ht="23.25" customHeight="1" thickBot="1">
      <c r="A3" s="38"/>
      <c r="B3" s="45"/>
      <c r="C3" s="46"/>
      <c r="D3" s="47"/>
      <c r="E3" s="38"/>
      <c r="F3" s="24">
        <v>25</v>
      </c>
      <c r="G3" s="48">
        <v>60</v>
      </c>
      <c r="H3" s="48">
        <v>0.6</v>
      </c>
      <c r="I3" s="49">
        <f>EXP((H3/(0.00008617)*(1/(273.15+F3)-1/(273.15+G3))))</f>
        <v>11.629141775287685</v>
      </c>
      <c r="J3" s="43"/>
      <c r="K3" s="7">
        <v>30</v>
      </c>
      <c r="L3" s="26">
        <v>85</v>
      </c>
      <c r="M3" s="28">
        <v>2</v>
      </c>
      <c r="N3" s="30">
        <f>(L3/K3)^M3</f>
        <v>8.027777777777779</v>
      </c>
    </row>
    <row r="4" spans="1:12" ht="18.75" customHeight="1" thickBot="1">
      <c r="A4" s="15" t="s">
        <v>5</v>
      </c>
      <c r="B4" s="16">
        <v>20</v>
      </c>
      <c r="C4" s="15">
        <v>0</v>
      </c>
      <c r="D4" s="15">
        <v>0</v>
      </c>
      <c r="E4" s="38"/>
      <c r="F4" s="43"/>
      <c r="G4" s="43"/>
      <c r="H4" s="43"/>
      <c r="I4" s="43"/>
      <c r="J4" s="43"/>
      <c r="K4" s="43"/>
      <c r="L4" s="43"/>
    </row>
    <row r="5" spans="1:12" ht="21.75" customHeight="1" thickBot="1">
      <c r="A5" s="15" t="s">
        <v>6</v>
      </c>
      <c r="B5" s="16">
        <v>1440</v>
      </c>
      <c r="C5" s="15">
        <v>0</v>
      </c>
      <c r="D5" s="15">
        <v>0</v>
      </c>
      <c r="E5" s="38"/>
      <c r="F5" s="1" t="s">
        <v>28</v>
      </c>
      <c r="G5" s="43"/>
      <c r="H5" s="50">
        <v>3000</v>
      </c>
      <c r="I5" s="43"/>
      <c r="J5" s="43"/>
      <c r="K5" s="43"/>
      <c r="L5" s="43"/>
    </row>
    <row r="6" spans="1:12" ht="20.25" customHeight="1" thickBot="1">
      <c r="A6" s="15" t="s">
        <v>0</v>
      </c>
      <c r="B6" s="16">
        <v>3</v>
      </c>
      <c r="C6" s="15">
        <v>0</v>
      </c>
      <c r="D6" s="15">
        <v>0</v>
      </c>
      <c r="E6" s="38"/>
      <c r="F6" s="43"/>
      <c r="G6" s="43"/>
      <c r="H6" s="43"/>
      <c r="I6" s="43"/>
      <c r="J6" s="43"/>
      <c r="K6" s="43"/>
      <c r="L6" s="43"/>
    </row>
    <row r="7" spans="1:12" ht="21.75" customHeight="1" thickBot="1">
      <c r="A7" s="15" t="s">
        <v>10</v>
      </c>
      <c r="B7" s="16">
        <f>B6</f>
        <v>3</v>
      </c>
      <c r="C7" s="15">
        <f>B7+C6</f>
        <v>3</v>
      </c>
      <c r="D7" s="15">
        <f>C7+D6</f>
        <v>3</v>
      </c>
      <c r="E7" s="38"/>
      <c r="F7" s="43"/>
      <c r="G7" s="43"/>
      <c r="H7" s="43"/>
      <c r="I7" s="43"/>
      <c r="J7" s="43"/>
      <c r="K7" s="43"/>
      <c r="L7" s="43"/>
    </row>
    <row r="8" spans="1:12" ht="21.75" customHeight="1" thickBot="1">
      <c r="A8" s="15" t="s">
        <v>7</v>
      </c>
      <c r="B8" s="17">
        <f>$I$3*$N$3</f>
        <v>93.3561659182817</v>
      </c>
      <c r="C8" s="17">
        <f>$I$3*$N$3</f>
        <v>93.3561659182817</v>
      </c>
      <c r="D8" s="35">
        <f>$I$3*$N$3</f>
        <v>93.3561659182817</v>
      </c>
      <c r="E8" s="38"/>
      <c r="F8" s="43"/>
      <c r="G8" s="43"/>
      <c r="H8" s="43"/>
      <c r="I8" s="43"/>
      <c r="J8" s="43"/>
      <c r="K8" s="43"/>
      <c r="L8" s="43"/>
    </row>
    <row r="9" spans="1:12" ht="29.25" customHeight="1" thickBot="1">
      <c r="A9" s="18" t="s">
        <v>19</v>
      </c>
      <c r="B9" s="21">
        <f>B8*B5*B4</f>
        <v>2688657.578446513</v>
      </c>
      <c r="C9" s="21">
        <f>C8*C5*C4</f>
        <v>0</v>
      </c>
      <c r="D9" s="36">
        <f>D8*D5*D4</f>
        <v>0</v>
      </c>
      <c r="E9" s="38"/>
      <c r="F9" s="43"/>
      <c r="G9" s="43"/>
      <c r="H9" s="43"/>
      <c r="I9" s="43"/>
      <c r="J9" s="43"/>
      <c r="K9" s="43"/>
      <c r="L9" s="43"/>
    </row>
    <row r="10" spans="1:12" ht="29.25" customHeight="1" hidden="1" thickBot="1">
      <c r="A10" s="18" t="s">
        <v>18</v>
      </c>
      <c r="B10" s="21">
        <v>0</v>
      </c>
      <c r="C10" s="21"/>
      <c r="D10" s="37"/>
      <c r="E10" s="38"/>
      <c r="F10" s="43"/>
      <c r="G10" s="43"/>
      <c r="H10" s="43"/>
      <c r="I10" s="43"/>
      <c r="J10" s="43"/>
      <c r="K10" s="43"/>
      <c r="L10" s="43"/>
    </row>
    <row r="11" spans="1:12" ht="29.25" customHeight="1" thickBot="1">
      <c r="A11" s="18" t="s">
        <v>17</v>
      </c>
      <c r="B11" s="21">
        <f>B9</f>
        <v>2688657.578446513</v>
      </c>
      <c r="C11" s="21">
        <f>B11+C9</f>
        <v>2688657.578446513</v>
      </c>
      <c r="D11" s="36">
        <f>C11+D9</f>
        <v>2688657.578446513</v>
      </c>
      <c r="E11" s="38"/>
      <c r="F11" s="43"/>
      <c r="G11" s="43"/>
      <c r="H11" s="43"/>
      <c r="I11" s="43"/>
      <c r="J11" s="43"/>
      <c r="K11" s="43"/>
      <c r="L11" s="43"/>
    </row>
    <row r="12" spans="1:12" ht="29.25" customHeight="1" thickBot="1">
      <c r="A12" s="18" t="s">
        <v>34</v>
      </c>
      <c r="B12" s="21">
        <f>B11/B7</f>
        <v>896219.1928155044</v>
      </c>
      <c r="C12" s="21">
        <f>C11/C7</f>
        <v>896219.1928155044</v>
      </c>
      <c r="D12" s="37">
        <f>D11/D7</f>
        <v>896219.1928155044</v>
      </c>
      <c r="E12" s="38"/>
      <c r="F12" s="43"/>
      <c r="G12" s="43"/>
      <c r="H12" s="43"/>
      <c r="I12" s="43"/>
      <c r="J12" s="43"/>
      <c r="K12" s="43"/>
      <c r="L12" s="43"/>
    </row>
    <row r="13" spans="1:12" ht="26.25" thickBot="1">
      <c r="A13" s="9" t="s">
        <v>8</v>
      </c>
      <c r="B13" s="8">
        <f>B7/B11</f>
        <v>1.115798465393789E-06</v>
      </c>
      <c r="C13" s="8">
        <f>C7/C11</f>
        <v>1.115798465393789E-06</v>
      </c>
      <c r="D13" s="9">
        <f>D7/D11</f>
        <v>1.115798465393789E-06</v>
      </c>
      <c r="E13" s="38"/>
      <c r="F13" s="43"/>
      <c r="G13" s="43"/>
      <c r="H13" s="43"/>
      <c r="I13" s="43"/>
      <c r="J13" s="43"/>
      <c r="K13" s="43"/>
      <c r="L13" s="43"/>
    </row>
    <row r="14" spans="1:12" ht="27.75" customHeight="1" thickBot="1">
      <c r="A14" s="9" t="s">
        <v>16</v>
      </c>
      <c r="B14" s="13">
        <f>B13*$H$5</f>
        <v>0.003347395396181367</v>
      </c>
      <c r="C14" s="13">
        <f>C13*$H$5</f>
        <v>0.003347395396181367</v>
      </c>
      <c r="D14" s="55">
        <f>D13*$H$5</f>
        <v>0.003347395396181367</v>
      </c>
      <c r="E14" s="38"/>
      <c r="F14" s="43"/>
      <c r="G14" s="43"/>
      <c r="H14" s="43"/>
      <c r="I14" s="43"/>
      <c r="J14" s="43"/>
      <c r="K14" s="43"/>
      <c r="L14" s="43"/>
    </row>
    <row r="15" spans="1:12" ht="27.75" customHeight="1" thickBot="1">
      <c r="A15" s="56" t="s">
        <v>32</v>
      </c>
      <c r="B15" s="57">
        <f>1/B16</f>
        <v>644693.9839552932</v>
      </c>
      <c r="C15" s="57">
        <f>1/C16</f>
        <v>644693.9839552932</v>
      </c>
      <c r="D15" s="58">
        <f>1/D16</f>
        <v>644693.9839552932</v>
      </c>
      <c r="E15" s="38"/>
      <c r="F15" s="43"/>
      <c r="G15" s="43"/>
      <c r="H15" s="43"/>
      <c r="I15" s="43"/>
      <c r="J15" s="43"/>
      <c r="K15" s="43"/>
      <c r="L15" s="43"/>
    </row>
    <row r="16" spans="1:12" ht="28.5" customHeight="1" thickBot="1">
      <c r="A16" s="14" t="s">
        <v>9</v>
      </c>
      <c r="B16" s="11">
        <f>(HLOOKUP(B7,'Poisson Chart'!D30:AI32,3)/(B11))</f>
        <v>1.5511235173389577E-06</v>
      </c>
      <c r="C16" s="12">
        <f>(HLOOKUP(C7,'Poisson Chart'!D30:AI32,3)/(C11))</f>
        <v>1.5511235173389577E-06</v>
      </c>
      <c r="D16" s="11">
        <f>(HLOOKUP(D7,'Poisson Chart'!D30:AI32,3)/(D11))</f>
        <v>1.5511235173389577E-06</v>
      </c>
      <c r="E16" s="38"/>
      <c r="F16" s="43"/>
      <c r="G16" s="43"/>
      <c r="H16" s="43"/>
      <c r="I16" s="43"/>
      <c r="J16" s="43"/>
      <c r="K16" s="43"/>
      <c r="L16" s="43"/>
    </row>
    <row r="17" spans="1:12" ht="30.75" customHeight="1" thickBot="1">
      <c r="A17" s="19" t="s">
        <v>15</v>
      </c>
      <c r="B17" s="10">
        <f>B16*$H$5</f>
        <v>0.004653370552016874</v>
      </c>
      <c r="C17" s="10">
        <f>C16*$H$5</f>
        <v>0.004653370552016874</v>
      </c>
      <c r="D17" s="10">
        <f>D16*$H$5</f>
        <v>0.004653370552016874</v>
      </c>
      <c r="E17" s="38"/>
      <c r="F17" s="43"/>
      <c r="G17" s="43"/>
      <c r="H17" s="43"/>
      <c r="I17" s="43"/>
      <c r="J17" s="43"/>
      <c r="K17" s="43"/>
      <c r="L17" s="43"/>
    </row>
    <row r="18" spans="1:12" ht="30.75" customHeight="1" thickBot="1">
      <c r="A18" s="56" t="s">
        <v>33</v>
      </c>
      <c r="B18" s="59">
        <f>1/B19</f>
        <v>403132.8474965517</v>
      </c>
      <c r="C18" s="59">
        <f>1/C19</f>
        <v>403132.8474965517</v>
      </c>
      <c r="D18" s="58">
        <f>1/D19</f>
        <v>403132.8474965517</v>
      </c>
      <c r="E18" s="38"/>
      <c r="F18" s="43"/>
      <c r="G18" s="43"/>
      <c r="H18" s="43"/>
      <c r="I18" s="43"/>
      <c r="J18" s="43"/>
      <c r="K18" s="43"/>
      <c r="L18" s="43"/>
    </row>
    <row r="19" spans="1:12" ht="30" customHeight="1" thickBot="1">
      <c r="A19" s="31" t="s">
        <v>24</v>
      </c>
      <c r="B19" s="32">
        <f>(HLOOKUP(B7,'Poisson Chart'!C30:AH32,2)/(B11))</f>
        <v>2.4805718665943086E-06</v>
      </c>
      <c r="C19" s="32">
        <f>(HLOOKUP(C7,'Poisson Chart'!D30:AI32,2)/(C11))</f>
        <v>2.4805718665943086E-06</v>
      </c>
      <c r="D19" s="32">
        <f>(HLOOKUP(D7,'Poisson Chart'!E30:AJ32,2)/(D11))</f>
        <v>2.4805718665943086E-06</v>
      </c>
      <c r="E19" s="38"/>
      <c r="F19" s="43"/>
      <c r="G19" s="43"/>
      <c r="H19" s="43"/>
      <c r="I19" s="43"/>
      <c r="J19" s="43"/>
      <c r="K19" s="43"/>
      <c r="L19" s="43"/>
    </row>
    <row r="20" spans="1:12" ht="29.25" customHeight="1" thickBot="1">
      <c r="A20" s="34" t="s">
        <v>23</v>
      </c>
      <c r="B20" s="33">
        <f>B19*$H$5</f>
        <v>0.007441715599782926</v>
      </c>
      <c r="C20" s="33">
        <f>C19*$H$5</f>
        <v>0.007441715599782926</v>
      </c>
      <c r="D20" s="33">
        <f>D19*$H$5</f>
        <v>0.007441715599782926</v>
      </c>
      <c r="E20" s="38"/>
      <c r="F20" s="43"/>
      <c r="G20" s="43"/>
      <c r="H20" s="43"/>
      <c r="I20" s="43"/>
      <c r="J20" s="43"/>
      <c r="K20" s="43"/>
      <c r="L20" s="43"/>
    </row>
    <row r="21" spans="1:12" ht="12.75">
      <c r="A21" s="38"/>
      <c r="B21" s="38"/>
      <c r="C21" s="38"/>
      <c r="D21" s="38"/>
      <c r="E21" s="38"/>
      <c r="F21" s="43"/>
      <c r="G21" s="43"/>
      <c r="H21" s="43"/>
      <c r="I21" s="43"/>
      <c r="J21" s="43"/>
      <c r="K21" s="43"/>
      <c r="L21" s="43"/>
    </row>
    <row r="22" spans="1:12" ht="13.5" thickBot="1">
      <c r="A22" s="38"/>
      <c r="B22" s="22" t="s">
        <v>25</v>
      </c>
      <c r="C22" s="22" t="s">
        <v>29</v>
      </c>
      <c r="D22" s="22" t="s">
        <v>27</v>
      </c>
      <c r="F22" s="43"/>
      <c r="G22" s="43"/>
      <c r="H22" s="43"/>
      <c r="I22" s="43"/>
      <c r="J22" s="43"/>
      <c r="K22" s="43"/>
      <c r="L22" s="43"/>
    </row>
    <row r="23" spans="1:12" ht="27.75" customHeight="1" thickBot="1">
      <c r="A23" s="20" t="s">
        <v>16</v>
      </c>
      <c r="B23" s="23">
        <f>B14</f>
        <v>0.003347395396181367</v>
      </c>
      <c r="C23" s="23">
        <f>C14</f>
        <v>0.003347395396181367</v>
      </c>
      <c r="D23" s="55">
        <f>D14</f>
        <v>0.003347395396181367</v>
      </c>
      <c r="F23" s="43"/>
      <c r="G23" s="43"/>
      <c r="H23" s="43"/>
      <c r="I23" s="43"/>
      <c r="J23" s="43"/>
      <c r="K23" s="43"/>
      <c r="L23" s="43"/>
    </row>
    <row r="24" spans="1:12" ht="30" customHeight="1" thickBot="1">
      <c r="A24" s="14" t="s">
        <v>15</v>
      </c>
      <c r="B24" s="51">
        <f>B17</f>
        <v>0.004653370552016874</v>
      </c>
      <c r="C24" s="25">
        <f>C17</f>
        <v>0.004653370552016874</v>
      </c>
      <c r="D24" s="25">
        <f>D17</f>
        <v>0.004653370552016874</v>
      </c>
      <c r="F24" s="43"/>
      <c r="G24" s="43"/>
      <c r="H24" s="43"/>
      <c r="I24" s="43"/>
      <c r="J24" s="43"/>
      <c r="K24" s="43"/>
      <c r="L24" s="43"/>
    </row>
    <row r="25" spans="1:12" ht="30" customHeight="1" thickBot="1">
      <c r="A25" s="31" t="s">
        <v>23</v>
      </c>
      <c r="B25" s="53">
        <f>B20</f>
        <v>0.007441715599782926</v>
      </c>
      <c r="C25" s="54">
        <f>C20</f>
        <v>0.007441715599782926</v>
      </c>
      <c r="D25" s="53">
        <f>D20</f>
        <v>0.007441715599782926</v>
      </c>
      <c r="F25" s="43"/>
      <c r="G25" s="43"/>
      <c r="H25" s="43"/>
      <c r="I25" s="43"/>
      <c r="J25" s="43"/>
      <c r="K25" s="43"/>
      <c r="L25" s="43"/>
    </row>
    <row r="26" spans="1:12" ht="22.5" customHeight="1" thickBot="1">
      <c r="A26" s="24" t="s">
        <v>4</v>
      </c>
      <c r="B26" s="26">
        <v>0.01</v>
      </c>
      <c r="C26" s="26">
        <v>0.01</v>
      </c>
      <c r="D26" s="26">
        <v>0.01</v>
      </c>
      <c r="F26" s="43"/>
      <c r="G26" s="43"/>
      <c r="H26" s="43"/>
      <c r="I26" s="43"/>
      <c r="J26" s="43"/>
      <c r="K26" s="43"/>
      <c r="L26" s="43"/>
    </row>
    <row r="29" spans="1:4" ht="13.5" thickBot="1">
      <c r="A29" s="38"/>
      <c r="B29" s="22" t="s">
        <v>25</v>
      </c>
      <c r="C29" s="22" t="s">
        <v>29</v>
      </c>
      <c r="D29" s="22" t="s">
        <v>27</v>
      </c>
    </row>
    <row r="30" spans="1:4" ht="19.5" customHeight="1" thickBot="1">
      <c r="A30" s="52" t="s">
        <v>35</v>
      </c>
      <c r="B30" s="59">
        <f>B12</f>
        <v>896219.1928155044</v>
      </c>
      <c r="C30" s="59">
        <f>C12</f>
        <v>896219.1928155044</v>
      </c>
      <c r="D30" s="58">
        <f>D12</f>
        <v>896219.1928155044</v>
      </c>
    </row>
    <row r="31" spans="1:4" ht="26.25" thickBot="1">
      <c r="A31" s="52" t="s">
        <v>36</v>
      </c>
      <c r="B31" s="60">
        <f>B15</f>
        <v>644693.9839552932</v>
      </c>
      <c r="C31" s="60">
        <f>C15</f>
        <v>644693.9839552932</v>
      </c>
      <c r="D31" s="62">
        <f>D15</f>
        <v>644693.9839552932</v>
      </c>
    </row>
    <row r="32" spans="1:4" ht="26.25" thickBot="1">
      <c r="A32" s="52" t="s">
        <v>37</v>
      </c>
      <c r="B32" s="61">
        <f>B18</f>
        <v>403132.8474965517</v>
      </c>
      <c r="C32" s="61">
        <f>C18</f>
        <v>403132.8474965517</v>
      </c>
      <c r="D32" s="62">
        <f>D18</f>
        <v>403132.8474965517</v>
      </c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martin shaw</cp:lastModifiedBy>
  <dcterms:created xsi:type="dcterms:W3CDTF">1996-10-14T23:33:28Z</dcterms:created>
  <dcterms:modified xsi:type="dcterms:W3CDTF">2012-06-14T07:40:22Z</dcterms:modified>
  <cp:category/>
  <cp:version/>
  <cp:contentType/>
  <cp:contentStatus/>
</cp:coreProperties>
</file>